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0054110033 - Pavimentación Liborina\Solicitud\Anexos ajuste - 2020054110033\"/>
    </mc:Choice>
  </mc:AlternateContent>
  <xr:revisionPtr revIDLastSave="0" documentId="8_{EDF1A997-E88B-49FA-A95E-1096F7003B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12" i="2"/>
  <c r="J11" i="2"/>
  <c r="J10" i="2"/>
  <c r="J36" i="2"/>
  <c r="J35" i="2"/>
  <c r="J34" i="2"/>
  <c r="J13" i="2"/>
  <c r="J14" i="2"/>
  <c r="J15" i="2"/>
  <c r="J16" i="2"/>
  <c r="J17" i="2"/>
  <c r="J18" i="2"/>
  <c r="J19" i="2"/>
  <c r="J20" i="2"/>
  <c r="J23" i="2"/>
  <c r="J24" i="2"/>
  <c r="J25" i="2"/>
  <c r="J26" i="2"/>
  <c r="J27" i="2"/>
  <c r="J28" i="2"/>
  <c r="J29" i="2"/>
  <c r="J30" i="2"/>
  <c r="J31" i="2"/>
  <c r="J32" i="2"/>
  <c r="J33" i="2"/>
  <c r="J40" i="2"/>
  <c r="I41" i="2" l="1"/>
  <c r="J41" i="2" s="1"/>
  <c r="I43" i="2" l="1"/>
  <c r="H67" i="2" l="1"/>
  <c r="G71" i="2"/>
  <c r="I71" i="2" l="1"/>
  <c r="H39" i="2" l="1"/>
  <c r="J39" i="2" s="1"/>
  <c r="H38" i="2"/>
  <c r="J38" i="2" s="1"/>
  <c r="H37" i="2"/>
  <c r="J37" i="2" s="1"/>
  <c r="H43" i="2" l="1"/>
  <c r="J43" i="2" s="1"/>
  <c r="I67" i="2" l="1"/>
  <c r="J67" i="2" s="1"/>
  <c r="J57" i="2" l="1"/>
  <c r="J56" i="2"/>
  <c r="J6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Duque G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Elegir Item a ajustar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<sst xmlns="http://schemas.openxmlformats.org/spreadsheetml/2006/main" count="152" uniqueCount="93">
  <si>
    <t>Actividad</t>
  </si>
  <si>
    <t>Costo inicial</t>
  </si>
  <si>
    <t>Costo ajustado</t>
  </si>
  <si>
    <t>Cambio en el costo</t>
  </si>
  <si>
    <t>Totales</t>
  </si>
  <si>
    <t>Código BPIN:</t>
  </si>
  <si>
    <t>Nombre del Proyecto:</t>
  </si>
  <si>
    <t>Entidad designada como ejecutora:</t>
  </si>
  <si>
    <t>Ha sido expedido el acto administrativo de apertura del proceso de selección o el acto administrativo unilateral que decreta el gasto con cargo a los recursos del proyecto</t>
  </si>
  <si>
    <t>Anexo. Guía para la identificación de trámites</t>
  </si>
  <si>
    <t>Aumento o disminución del costo de las actividades existentes</t>
  </si>
  <si>
    <t xml:space="preserve">
Inclusión de nuevas actividades que no fueron previstas en el presupuesto aprobado.</t>
  </si>
  <si>
    <t>Redistribución de costos de las actividades asociadas a los productos, manteniendo el valor aprobado para el proyecto.</t>
  </si>
  <si>
    <t>Ampliación en el horizonte de ejecución del proyecto</t>
  </si>
  <si>
    <t>Año Final MGA</t>
  </si>
  <si>
    <t>Año Final Ajustado</t>
  </si>
  <si>
    <t>Número de años en los que se amplia</t>
  </si>
  <si>
    <t>Inclusión de indicador secundario de producto durante la ejecución del proyecto.</t>
  </si>
  <si>
    <t>Aumento o disminución de las metas de indicadores de producto principales y secundarios</t>
  </si>
  <si>
    <t>Objetivo Específico</t>
  </si>
  <si>
    <t>Producto</t>
  </si>
  <si>
    <t>Indicador de Producto</t>
  </si>
  <si>
    <t>Unidad</t>
  </si>
  <si>
    <t>Año</t>
  </si>
  <si>
    <t>Meta inicial</t>
  </si>
  <si>
    <t>Meta ajustada</t>
  </si>
  <si>
    <t>Cambio en la meta</t>
  </si>
  <si>
    <t>Incrementos de recursos del SGR que acumulados no superen el 20%  del valor inicial total del proyecto o Incrementos hasta del 50% del valor inicial con recursos de otras fuentes</t>
  </si>
  <si>
    <t>Disminuir el valor de cualquier fuente de financiación.</t>
  </si>
  <si>
    <t>Inclusión o cambio de fuentes SGR.</t>
  </si>
  <si>
    <t>Como resultado del ajuste en el costo de las actividades, el nuevo valor del proyecto es:</t>
  </si>
  <si>
    <t>Valor total del proyecto</t>
  </si>
  <si>
    <t>Valor inicial 
(en pesos $)</t>
  </si>
  <si>
    <t>Valor ajustado
(en pesos $)</t>
  </si>
  <si>
    <t>Cambio en el valor del proyecto 
(en pesos)</t>
  </si>
  <si>
    <t>Cambio en el valor del proyecto 
(en porcentaje)</t>
  </si>
  <si>
    <t>Tipo Entidad</t>
  </si>
  <si>
    <t>Entidad</t>
  </si>
  <si>
    <t>Tipo Recurso</t>
  </si>
  <si>
    <t>Valor inicial</t>
  </si>
  <si>
    <t>Valor ajustado</t>
  </si>
  <si>
    <t>Cambio en el valor</t>
  </si>
  <si>
    <t xml:space="preserve"> Cambio de ejecutor</t>
  </si>
  <si>
    <t>Ejecutor designado</t>
  </si>
  <si>
    <t>NIT</t>
  </si>
  <si>
    <t>Nuevo ejecutor propuesto</t>
  </si>
  <si>
    <t>Pavimentación En Concreto Rígido De La Vía Departamental Desde El Corregimiento San Diego Hasta El Sector La Abisinia Del Corregimiento El Playón Liborina</t>
  </si>
  <si>
    <t>Empresa de Desarrollo Urbano de la Ceja</t>
  </si>
  <si>
    <t>SI</t>
  </si>
  <si>
    <t>N/A</t>
  </si>
  <si>
    <t xml:space="preserve">Excavación mecánica en material común, H= (0-2) No incluye: Disposición final de material resultante. </t>
  </si>
  <si>
    <t>Cargue, transporte y botada de material resultante de excavación, hasta el lugar lugar de disposicion final de residuos establecido en el proyecto, medido en sitio.</t>
  </si>
  <si>
    <t>Mejorar el drenaje superficial de la via secundaria del tercer orden del municipio</t>
  </si>
  <si>
    <t>Via secundaria mejorada</t>
  </si>
  <si>
    <t xml:space="preserve">Localización, trazado y replanteo </t>
  </si>
  <si>
    <t xml:space="preserve">Desmonte y limpieza de zonas no boscosas de 3 a 4 m. A un solo costado. </t>
  </si>
  <si>
    <t>Adecuación y conformación de la calzada existente, con maquinaria, incluye todos los elementos necesarios para su correcta ejecución</t>
  </si>
  <si>
    <t>Suministro y colocación de Base granular , reacomodado y compactado con medios mecánicos, según normas para la construcción de pavimentos del INVIAS, y todo lo necesario para su correcta construcción y funcionamiento. Su medida sera tomada en sitio ya compactado. No incluye transporte</t>
  </si>
  <si>
    <t>Llenos con material de prestamo reacomodado y compactado con medios mecánicos, según normas para la construcción de pavimentos del INVIAS, y todo lo necesario para su correcta construcción y funcionamiento. Su medida sera tomada en sitio ya compactado. No incluye transporte</t>
  </si>
  <si>
    <t>Pavimento rígido en concreto de MR 4.2, espesor 0.19 m, Inlcuye instalacion plastificante, antisol, aditivo acelerante No incluye acero</t>
  </si>
  <si>
    <t xml:space="preserve">Suministro transporte e Instalación de  juntas de Sellado construcción, Incluye materiales, mano de obra y todos los elementos necesarios para su correcta instalación. </t>
  </si>
  <si>
    <t>Siministro, transporte e instalación de bordillo prefabricado de 15x45x80. Incluye mortero de pega 1:6 y todo lo necesario para su correcta instalación</t>
  </si>
  <si>
    <t xml:space="preserve">Suministro e instalación de material granular tipo grava para construcción de filtro. No incluye transporte </t>
  </si>
  <si>
    <t xml:space="preserve">Suministro e instalación  de geotextil NT2000 para construcción de filtro </t>
  </si>
  <si>
    <t xml:space="preserve">Suministro e instalación  de tubería perforada 4" corrugada para filtro. </t>
  </si>
  <si>
    <t>Transporte de material granular (Base y triturado para filtro desde cantera a punto de gravedad del proyecto) Medido en sitio.</t>
  </si>
  <si>
    <t>Acero figurado de refuerzo de 4.200 kg/cm²  (60.000 psi)</t>
  </si>
  <si>
    <t>Suministro e instalación, Señal vertical de transito tipo 1 con lamina retroreflectiva tipo III. Incluye excavación manual, mortero de pega 1:2</t>
  </si>
  <si>
    <t>Marca Vial Con Pintura en Frío</t>
  </si>
  <si>
    <t>PLAN DE APLICACIÓN DEL PROTOCOLO DE SEGURIDAD EN LA OBRA (PAPSO)</t>
  </si>
  <si>
    <t>CARACTERIZACIÓN VIAL - KM (SI APLICA)</t>
  </si>
  <si>
    <t>Plan de manejo ambiental (PMA)</t>
  </si>
  <si>
    <t>Plan de manejo Transito (PMT)</t>
  </si>
  <si>
    <t>m</t>
  </si>
  <si>
    <t>Representante Legal Empresa de Desarrollo Urbano de la Ceja</t>
  </si>
  <si>
    <t xml:space="preserve">DEPARTAMENTO </t>
  </si>
  <si>
    <t>ANTIOQUIA</t>
  </si>
  <si>
    <t>MUNICIPIO</t>
  </si>
  <si>
    <t>LIBORINA</t>
  </si>
  <si>
    <t>PROPIOS</t>
  </si>
  <si>
    <t>LILIANA ESCOBAR ORREGO</t>
  </si>
  <si>
    <t>ASIGNACIONES DIRECTAS DEPARTAMENTO DE ANTIOQUIA</t>
  </si>
  <si>
    <t>ASIGNACIÓN PARA LA INVERSIÓN REGIONAL DEL 60%</t>
  </si>
  <si>
    <t>ADMINISTRACIÓN</t>
  </si>
  <si>
    <t>INTERVENTORÍA</t>
  </si>
  <si>
    <t xml:space="preserve">UTILIDADES </t>
  </si>
  <si>
    <t>IMPREVISTOS</t>
  </si>
  <si>
    <t>Construcción de cordon vaciado en concreto de MR-42. De 15x15 cm. Incluye formaleta y todo lo necesario para su correcta construcción. El acero de paga en su respectivo item</t>
  </si>
  <si>
    <t xml:space="preserve">Excavación en roca de 0 a 2 m. bajo cualquier grado de humedad. Medido en sitio. No Incluye entibado, ni  botada de material. No incluye la utilizacion de cemento expansivo o elemenetos explosivos. </t>
  </si>
  <si>
    <t>Excavación manual de 0 a 2 m. en material heterogéneo bajo cualquier grado de humedad. Medido en sitio. No Incluye entibado, ni  botada de material.</t>
  </si>
  <si>
    <t>Suministro, transporte y colocación de concreto de 21 Mpa para micro pilotes entre 20 a 30 cm de diametro. Incluye excavación, cargue, transporte y botada. El acero se paga en su respectivo item</t>
  </si>
  <si>
    <t xml:space="preserve">suministro y colocacion de concreto de MR-42 para Viga amarre de 15x15 cm para soporte de bordillos. No incluye acero de refuerzo </t>
  </si>
  <si>
    <t xml:space="preserve">Suministro y colocacion de concreto de 21mpa para ENCOLE de obras transversales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</si>
</sst>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&quot;$&quot;\ #,##0"/>
    <numFmt numFmtId="166" formatCode="&quot;$&quot;#,##0.00"/>
  </numFmts>
  <fonts count="12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1" fillId="0" borderId="0"/>
  </cellStyleXfs>
  <cellXfs count="99">
    <xf numFmtId="0" fontId="0" fillId="0" borderId="0" xfId="0"/>
    <xf numFmtId="0" fontId="0" fillId="0" borderId="0" xfId="0" applyFont="1"/>
    <xf numFmtId="0" fontId="5" fillId="0" borderId="9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right" vertical="center"/>
    </xf>
    <xf numFmtId="0" fontId="3" fillId="0" borderId="0" xfId="0" applyFont="1" applyAlignment="1"/>
    <xf numFmtId="164" fontId="5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5" fontId="0" fillId="0" borderId="0" xfId="0" applyNumberFormat="1" applyFont="1"/>
    <xf numFmtId="0" fontId="5" fillId="0" borderId="2" xfId="0" applyFont="1" applyBorder="1" applyAlignment="1">
      <alignment vertical="center" wrapText="1"/>
    </xf>
    <xf numFmtId="165" fontId="5" fillId="0" borderId="1" xfId="1" applyNumberFormat="1" applyFont="1" applyBorder="1" applyAlignment="1">
      <alignment vertical="center"/>
    </xf>
    <xf numFmtId="166" fontId="5" fillId="0" borderId="0" xfId="0" applyNumberFormat="1" applyFont="1"/>
    <xf numFmtId="165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justify" wrapText="1"/>
    </xf>
    <xf numFmtId="0" fontId="5" fillId="0" borderId="3" xfId="0" applyFont="1" applyBorder="1" applyAlignment="1">
      <alignment horizontal="center" vertical="justify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justify" vertical="justify" wrapText="1"/>
    </xf>
    <xf numFmtId="0" fontId="5" fillId="0" borderId="4" xfId="0" applyFont="1" applyBorder="1" applyAlignment="1">
      <alignment horizontal="justify" vertical="justify" wrapText="1"/>
    </xf>
    <xf numFmtId="0" fontId="5" fillId="0" borderId="3" xfId="0" applyFont="1" applyBorder="1" applyAlignment="1">
      <alignment horizontal="justify" vertical="justify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justify" vertical="justify"/>
    </xf>
    <xf numFmtId="0" fontId="5" fillId="0" borderId="19" xfId="0" applyFont="1" applyFill="1" applyBorder="1" applyAlignment="1">
      <alignment horizontal="justify" vertical="justify"/>
    </xf>
    <xf numFmtId="0" fontId="5" fillId="0" borderId="20" xfId="0" applyFont="1" applyFill="1" applyBorder="1" applyAlignment="1">
      <alignment horizontal="justify" vertical="justify"/>
    </xf>
    <xf numFmtId="0" fontId="5" fillId="0" borderId="21" xfId="0" applyFont="1" applyFill="1" applyBorder="1" applyAlignment="1">
      <alignment horizontal="justify" vertical="justify"/>
    </xf>
    <xf numFmtId="0" fontId="5" fillId="0" borderId="16" xfId="0" applyFont="1" applyFill="1" applyBorder="1" applyAlignment="1">
      <alignment horizontal="justify" vertical="justify"/>
    </xf>
    <xf numFmtId="0" fontId="0" fillId="0" borderId="17" xfId="0" applyFont="1" applyBorder="1" applyAlignment="1">
      <alignment horizontal="justify" vertical="justify"/>
    </xf>
    <xf numFmtId="0" fontId="5" fillId="0" borderId="4" xfId="0" applyFont="1" applyBorder="1" applyAlignment="1">
      <alignment horizontal="center" vertical="justify" wrapText="1"/>
    </xf>
    <xf numFmtId="0" fontId="5" fillId="0" borderId="3" xfId="0" applyFont="1" applyBorder="1" applyAlignment="1">
      <alignment horizontal="center" vertical="justify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justify" wrapText="1"/>
    </xf>
    <xf numFmtId="0" fontId="5" fillId="0" borderId="4" xfId="0" applyFont="1" applyBorder="1" applyAlignment="1">
      <alignment horizontal="left" vertical="justify" wrapText="1"/>
    </xf>
    <xf numFmtId="0" fontId="5" fillId="0" borderId="3" xfId="0" applyFont="1" applyBorder="1" applyAlignment="1">
      <alignment horizontal="left" vertical="justify" wrapText="1"/>
    </xf>
    <xf numFmtId="0" fontId="5" fillId="0" borderId="2" xfId="0" applyFont="1" applyBorder="1" applyAlignment="1">
      <alignment horizontal="center" vertical="justify" wrapText="1"/>
    </xf>
    <xf numFmtId="0" fontId="3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justify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3" borderId="2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Millares" xfId="1" builtinId="3"/>
    <cellStyle name="Moneda" xfId="2" builtinId="4"/>
    <cellStyle name="Normal" xfId="0" builtinId="0"/>
    <cellStyle name="Normal 2 10 2 2" xfId="5" xr:uid="{EC6D0003-ACEC-4EAF-A3A9-416B47BC1A11}"/>
    <cellStyle name="Normal 6 2 2" xfId="4" xr:uid="{C995EA93-BEC6-4114-8FEF-D4639DC47508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GestionyComp\ING.%20GABRIEL%20JARAMILLO\PROYECTOS\PROYECTO%20LIBORINA%20-%20CONSORCIO%20VIAS%20SAN%20DIEGO%202022\PRESUPUESTO\1.%20PRESUPUESTO%20LIBORINA%2013-1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LARACIONES"/>
      <sheetName val="DATOS INICIALES"/>
      <sheetName val="ENTIDADES"/>
      <sheetName val="PRESUPUESTO"/>
      <sheetName val="MEMORIAS"/>
      <sheetName val="AIU"/>
      <sheetName val="APU"/>
      <sheetName val="APU AUXILIARES"/>
      <sheetName val="FACTOR PRESTACIONAL"/>
      <sheetName val="PÓLIZAS OBRA"/>
      <sheetName val="LEGALIZACIÓN OBRA"/>
      <sheetName val="PAPSO OBRA"/>
      <sheetName val="PMA"/>
      <sheetName val="PMT"/>
      <sheetName val="INSUMOS MATERIALES"/>
      <sheetName val="INSUMOS GENERALES"/>
      <sheetName val="INSUMOS TRANSPORTES"/>
      <sheetName val="INSUMOS EQUIPOS"/>
      <sheetName val="INSUMOS SERVICIOS"/>
      <sheetName val="INSUMOS MANO DE OBRA"/>
      <sheetName val="INTERVENTORÍA"/>
      <sheetName val="FM INTERVENTORÍA"/>
      <sheetName val="PÓLIZAS INTERVENTORÍA"/>
      <sheetName val="TASAS_INTERVENTORIA"/>
      <sheetName val="PAPSO INTERVENTORÍA"/>
      <sheetName val="INSUMOS ENSAYOS"/>
      <sheetName val="APU GEORREFERENCIACIÓN"/>
      <sheetName val="APU CARACTERIZACIÓN"/>
      <sheetName val="AJUSTE ESTUDIOS"/>
      <sheetName val="MATERIALES"/>
      <sheetName val="EQUIPOS"/>
      <sheetName val="TRANSPORTES"/>
      <sheetName val="MANO DE OBRA"/>
      <sheetName val="SERVICIOS"/>
      <sheetName val="ANÁLISIS TRANSPORTES"/>
      <sheetName val="F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9">
          <cell r="F29">
            <v>6498750</v>
          </cell>
        </row>
      </sheetData>
      <sheetData sheetId="12" refreshError="1">
        <row r="50">
          <cell r="F50">
            <v>23593541</v>
          </cell>
        </row>
      </sheetData>
      <sheetData sheetId="13" refreshError="1">
        <row r="30">
          <cell r="H30">
            <v>35546642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2"/>
  <sheetViews>
    <sheetView tabSelected="1" view="pageBreakPreview" topLeftCell="B65" zoomScaleNormal="100" zoomScaleSheetLayoutView="100" workbookViewId="0">
      <selection activeCell="K40" sqref="K40"/>
    </sheetView>
  </sheetViews>
  <sheetFormatPr baseColWidth="10" defaultColWidth="11" defaultRowHeight="13.8" x14ac:dyDescent="0.25"/>
  <cols>
    <col min="1" max="1" width="11" style="1"/>
    <col min="2" max="2" width="24.19921875" style="1" customWidth="1"/>
    <col min="3" max="3" width="16.3984375" style="1" customWidth="1"/>
    <col min="4" max="4" width="17.09765625" style="1" bestFit="1" customWidth="1"/>
    <col min="5" max="5" width="14.09765625" style="1" customWidth="1"/>
    <col min="6" max="6" width="16.59765625" style="1" customWidth="1"/>
    <col min="7" max="7" width="16.19921875" style="1" customWidth="1"/>
    <col min="8" max="9" width="16.5" style="1" bestFit="1" customWidth="1"/>
    <col min="10" max="10" width="17.09765625" style="1" bestFit="1" customWidth="1"/>
    <col min="11" max="11" width="13" style="1" bestFit="1" customWidth="1"/>
    <col min="12" max="16384" width="11" style="1"/>
  </cols>
  <sheetData>
    <row r="1" spans="2:11" x14ac:dyDescent="0.25">
      <c r="B1" s="73" t="s">
        <v>9</v>
      </c>
      <c r="C1" s="73"/>
      <c r="D1" s="73"/>
      <c r="E1" s="73"/>
      <c r="F1" s="73"/>
      <c r="G1" s="73"/>
      <c r="H1" s="73"/>
      <c r="I1" s="73"/>
      <c r="J1" s="73"/>
      <c r="K1" s="5"/>
    </row>
    <row r="2" spans="2:11" ht="14.4" thickBot="1" x14ac:dyDescent="0.3"/>
    <row r="3" spans="2:11" s="10" customFormat="1" ht="27.75" customHeight="1" x14ac:dyDescent="0.3">
      <c r="B3" s="3" t="s">
        <v>5</v>
      </c>
      <c r="C3" s="9">
        <v>2020054110033</v>
      </c>
      <c r="D3" s="4" t="s">
        <v>6</v>
      </c>
      <c r="E3" s="55" t="s">
        <v>46</v>
      </c>
      <c r="F3" s="56"/>
      <c r="G3" s="56"/>
      <c r="H3" s="56"/>
      <c r="I3" s="56"/>
      <c r="J3" s="57"/>
    </row>
    <row r="4" spans="2:11" s="10" customFormat="1" ht="55.5" customHeight="1" thickBot="1" x14ac:dyDescent="0.35">
      <c r="B4" s="74" t="s">
        <v>7</v>
      </c>
      <c r="C4" s="75"/>
      <c r="D4" s="76" t="s">
        <v>47</v>
      </c>
      <c r="E4" s="76"/>
      <c r="F4" s="76"/>
      <c r="G4" s="52" t="s">
        <v>8</v>
      </c>
      <c r="H4" s="53"/>
      <c r="I4" s="54"/>
      <c r="J4" s="2" t="s">
        <v>48</v>
      </c>
    </row>
    <row r="5" spans="2:11" s="10" customFormat="1" ht="13.2" x14ac:dyDescent="0.3"/>
    <row r="6" spans="2:11" s="10" customFormat="1" ht="14.25" customHeight="1" x14ac:dyDescent="0.3">
      <c r="B6" s="59" t="s">
        <v>10</v>
      </c>
      <c r="C6" s="60"/>
      <c r="D6" s="60"/>
      <c r="E6" s="60"/>
      <c r="F6" s="60"/>
      <c r="G6" s="60"/>
      <c r="H6" s="60"/>
      <c r="I6" s="60"/>
      <c r="J6" s="61"/>
    </row>
    <row r="7" spans="2:11" s="10" customFormat="1" ht="14.25" customHeight="1" x14ac:dyDescent="0.3">
      <c r="B7" s="59" t="s">
        <v>12</v>
      </c>
      <c r="C7" s="60"/>
      <c r="D7" s="60"/>
      <c r="E7" s="60"/>
      <c r="F7" s="60"/>
      <c r="G7" s="60"/>
      <c r="H7" s="60"/>
      <c r="I7" s="60"/>
      <c r="J7" s="61"/>
    </row>
    <row r="8" spans="2:11" s="10" customFormat="1" ht="13.2" x14ac:dyDescent="0.3">
      <c r="B8" s="86" t="s">
        <v>11</v>
      </c>
      <c r="C8" s="87"/>
      <c r="D8" s="87"/>
      <c r="E8" s="87"/>
      <c r="F8" s="87"/>
      <c r="G8" s="87"/>
      <c r="H8" s="87"/>
      <c r="I8" s="87"/>
      <c r="J8" s="88"/>
    </row>
    <row r="9" spans="2:11" s="10" customFormat="1" ht="18.75" customHeight="1" x14ac:dyDescent="0.3">
      <c r="B9" s="67" t="s">
        <v>19</v>
      </c>
      <c r="C9" s="68"/>
      <c r="D9" s="14" t="s">
        <v>20</v>
      </c>
      <c r="E9" s="67" t="s">
        <v>0</v>
      </c>
      <c r="F9" s="81"/>
      <c r="G9" s="68"/>
      <c r="H9" s="26" t="s">
        <v>1</v>
      </c>
      <c r="I9" s="25" t="s">
        <v>2</v>
      </c>
      <c r="J9" s="25" t="s">
        <v>3</v>
      </c>
    </row>
    <row r="10" spans="2:11" s="10" customFormat="1" ht="14.25" customHeight="1" x14ac:dyDescent="0.3">
      <c r="B10" s="44" t="s">
        <v>52</v>
      </c>
      <c r="C10" s="45"/>
      <c r="D10" s="48" t="s">
        <v>53</v>
      </c>
      <c r="E10" s="83" t="s">
        <v>54</v>
      </c>
      <c r="F10" s="84"/>
      <c r="G10" s="85"/>
      <c r="H10" s="6">
        <v>46233440</v>
      </c>
      <c r="I10" s="6">
        <v>46002240</v>
      </c>
      <c r="J10" s="6">
        <f>+I10-H10</f>
        <v>-231200</v>
      </c>
    </row>
    <row r="11" spans="2:11" s="10" customFormat="1" ht="33" customHeight="1" x14ac:dyDescent="0.3">
      <c r="B11" s="46"/>
      <c r="C11" s="47"/>
      <c r="D11" s="49"/>
      <c r="E11" s="82" t="s">
        <v>50</v>
      </c>
      <c r="F11" s="82"/>
      <c r="G11" s="82"/>
      <c r="H11" s="6">
        <v>30090544</v>
      </c>
      <c r="I11" s="6">
        <v>33660474.848000005</v>
      </c>
      <c r="J11" s="6">
        <f>+I11-H11</f>
        <v>3569930.8480000049</v>
      </c>
    </row>
    <row r="12" spans="2:11" s="10" customFormat="1" ht="26.4" x14ac:dyDescent="0.3">
      <c r="B12" s="42" t="s">
        <v>52</v>
      </c>
      <c r="C12" s="43"/>
      <c r="D12" s="27" t="s">
        <v>53</v>
      </c>
      <c r="E12" s="82" t="s">
        <v>51</v>
      </c>
      <c r="F12" s="82"/>
      <c r="G12" s="82"/>
      <c r="H12" s="6">
        <v>155593768</v>
      </c>
      <c r="I12" s="6">
        <v>197021983.00800002</v>
      </c>
      <c r="J12" s="6">
        <f>+I12-H12</f>
        <v>41428215.008000016</v>
      </c>
    </row>
    <row r="13" spans="2:11" s="10" customFormat="1" ht="30" customHeight="1" x14ac:dyDescent="0.3">
      <c r="B13" s="42" t="s">
        <v>52</v>
      </c>
      <c r="C13" s="43"/>
      <c r="D13" s="27" t="s">
        <v>53</v>
      </c>
      <c r="E13" s="80" t="s">
        <v>55</v>
      </c>
      <c r="F13" s="80"/>
      <c r="G13" s="80"/>
      <c r="H13" s="6">
        <v>599758</v>
      </c>
      <c r="I13" s="6">
        <v>596759</v>
      </c>
      <c r="J13" s="6">
        <f t="shared" ref="J13:J41" si="0">+I13-H13</f>
        <v>-2999</v>
      </c>
    </row>
    <row r="14" spans="2:11" s="10" customFormat="1" ht="26.4" x14ac:dyDescent="0.3">
      <c r="B14" s="42" t="s">
        <v>52</v>
      </c>
      <c r="C14" s="43"/>
      <c r="D14" s="27" t="s">
        <v>53</v>
      </c>
      <c r="E14" s="39" t="s">
        <v>56</v>
      </c>
      <c r="F14" s="40"/>
      <c r="G14" s="41"/>
      <c r="H14" s="6">
        <v>12875256</v>
      </c>
      <c r="I14" s="6">
        <v>17188743</v>
      </c>
      <c r="J14" s="6">
        <f t="shared" si="0"/>
        <v>4313487</v>
      </c>
    </row>
    <row r="15" spans="2:11" s="10" customFormat="1" ht="26.4" x14ac:dyDescent="0.3">
      <c r="B15" s="42" t="s">
        <v>52</v>
      </c>
      <c r="C15" s="43"/>
      <c r="D15" s="27" t="s">
        <v>53</v>
      </c>
      <c r="E15" s="39" t="s">
        <v>57</v>
      </c>
      <c r="F15" s="40"/>
      <c r="G15" s="41"/>
      <c r="H15" s="6">
        <v>130915936</v>
      </c>
      <c r="I15" s="6">
        <v>206947232.25</v>
      </c>
      <c r="J15" s="6">
        <f t="shared" si="0"/>
        <v>76031296.25</v>
      </c>
    </row>
    <row r="16" spans="2:11" s="10" customFormat="1" ht="13.2" x14ac:dyDescent="0.3">
      <c r="B16" s="42" t="s">
        <v>52</v>
      </c>
      <c r="C16" s="43"/>
      <c r="D16" s="27"/>
      <c r="E16" s="39" t="s">
        <v>58</v>
      </c>
      <c r="F16" s="40"/>
      <c r="G16" s="41"/>
      <c r="H16" s="6">
        <v>49377775</v>
      </c>
      <c r="I16" s="6">
        <v>55901352.959999993</v>
      </c>
      <c r="J16" s="6">
        <f t="shared" si="0"/>
        <v>6523577.9599999934</v>
      </c>
    </row>
    <row r="17" spans="2:10" s="10" customFormat="1" ht="42" customHeight="1" x14ac:dyDescent="0.3">
      <c r="B17" s="42" t="s">
        <v>52</v>
      </c>
      <c r="C17" s="43"/>
      <c r="D17" s="27"/>
      <c r="E17" s="39" t="s">
        <v>59</v>
      </c>
      <c r="F17" s="40"/>
      <c r="G17" s="41"/>
      <c r="H17" s="6">
        <v>1447181729</v>
      </c>
      <c r="I17" s="6">
        <v>1685154987.516</v>
      </c>
      <c r="J17" s="6">
        <f t="shared" si="0"/>
        <v>237973258.51600003</v>
      </c>
    </row>
    <row r="18" spans="2:10" s="10" customFormat="1" ht="26.4" x14ac:dyDescent="0.3">
      <c r="B18" s="42" t="s">
        <v>52</v>
      </c>
      <c r="C18" s="43"/>
      <c r="D18" s="27" t="s">
        <v>53</v>
      </c>
      <c r="E18" s="39" t="s">
        <v>60</v>
      </c>
      <c r="F18" s="40"/>
      <c r="G18" s="41"/>
      <c r="H18" s="6">
        <v>153853160</v>
      </c>
      <c r="I18" s="6">
        <v>132673978.66666666</v>
      </c>
      <c r="J18" s="6">
        <f t="shared" si="0"/>
        <v>-21179181.333333343</v>
      </c>
    </row>
    <row r="19" spans="2:10" s="10" customFormat="1" ht="26.4" x14ac:dyDescent="0.3">
      <c r="B19" s="42" t="s">
        <v>52</v>
      </c>
      <c r="C19" s="43"/>
      <c r="D19" s="27" t="s">
        <v>53</v>
      </c>
      <c r="E19" s="39" t="s">
        <v>61</v>
      </c>
      <c r="F19" s="40"/>
      <c r="G19" s="41"/>
      <c r="H19" s="6">
        <v>353215608</v>
      </c>
      <c r="I19" s="6">
        <v>0</v>
      </c>
      <c r="J19" s="6">
        <f t="shared" si="0"/>
        <v>-353215608</v>
      </c>
    </row>
    <row r="20" spans="2:10" s="10" customFormat="1" ht="26.4" x14ac:dyDescent="0.3">
      <c r="B20" s="42" t="s">
        <v>52</v>
      </c>
      <c r="C20" s="43"/>
      <c r="D20" s="27" t="s">
        <v>53</v>
      </c>
      <c r="E20" s="39" t="s">
        <v>62</v>
      </c>
      <c r="F20" s="40"/>
      <c r="G20" s="41"/>
      <c r="H20" s="6">
        <v>118025525</v>
      </c>
      <c r="I20" s="6">
        <v>33653280</v>
      </c>
      <c r="J20" s="6">
        <f t="shared" si="0"/>
        <v>-84372245</v>
      </c>
    </row>
    <row r="21" spans="2:10" s="10" customFormat="1" ht="39" customHeight="1" x14ac:dyDescent="0.3">
      <c r="B21" s="42" t="s">
        <v>52</v>
      </c>
      <c r="C21" s="43"/>
      <c r="D21" s="27" t="s">
        <v>53</v>
      </c>
      <c r="E21" s="39" t="s">
        <v>63</v>
      </c>
      <c r="F21" s="40"/>
      <c r="G21" s="41"/>
      <c r="H21" s="6">
        <v>97485472</v>
      </c>
      <c r="I21" s="6">
        <v>25410560</v>
      </c>
      <c r="J21" s="6">
        <f>+I21-H21</f>
        <v>-72074912</v>
      </c>
    </row>
    <row r="22" spans="2:10" s="10" customFormat="1" ht="36" customHeight="1" x14ac:dyDescent="0.3">
      <c r="B22" s="42" t="s">
        <v>52</v>
      </c>
      <c r="C22" s="43"/>
      <c r="D22" s="27" t="s">
        <v>53</v>
      </c>
      <c r="E22" s="39" t="s">
        <v>64</v>
      </c>
      <c r="F22" s="40"/>
      <c r="G22" s="41"/>
      <c r="H22" s="6">
        <v>65293712</v>
      </c>
      <c r="I22" s="6">
        <v>18615200</v>
      </c>
      <c r="J22" s="6">
        <f>+I22-H22</f>
        <v>-46678512</v>
      </c>
    </row>
    <row r="23" spans="2:10" s="10" customFormat="1" ht="26.4" x14ac:dyDescent="0.3">
      <c r="B23" s="42" t="s">
        <v>52</v>
      </c>
      <c r="C23" s="43"/>
      <c r="D23" s="27" t="s">
        <v>53</v>
      </c>
      <c r="E23" s="39" t="s">
        <v>65</v>
      </c>
      <c r="F23" s="40"/>
      <c r="G23" s="41"/>
      <c r="H23" s="6">
        <v>327029400</v>
      </c>
      <c r="I23" s="6">
        <v>253042505.35199997</v>
      </c>
      <c r="J23" s="6">
        <f t="shared" si="0"/>
        <v>-73986894.648000032</v>
      </c>
    </row>
    <row r="24" spans="2:10" s="10" customFormat="1" ht="39" customHeight="1" x14ac:dyDescent="0.3">
      <c r="B24" s="42" t="s">
        <v>52</v>
      </c>
      <c r="C24" s="43"/>
      <c r="D24" s="27" t="s">
        <v>53</v>
      </c>
      <c r="E24" s="39" t="s">
        <v>66</v>
      </c>
      <c r="F24" s="40"/>
      <c r="G24" s="41"/>
      <c r="H24" s="6">
        <v>205954528</v>
      </c>
      <c r="I24" s="6">
        <v>227962216.36900005</v>
      </c>
      <c r="J24" s="6">
        <f t="shared" si="0"/>
        <v>22007688.369000047</v>
      </c>
    </row>
    <row r="25" spans="2:10" s="10" customFormat="1" ht="27.75" customHeight="1" x14ac:dyDescent="0.3">
      <c r="B25" s="42" t="s">
        <v>52</v>
      </c>
      <c r="C25" s="43"/>
      <c r="D25" s="27" t="s">
        <v>53</v>
      </c>
      <c r="E25" s="39" t="s">
        <v>54</v>
      </c>
      <c r="F25" s="40"/>
      <c r="G25" s="41"/>
      <c r="H25" s="6">
        <v>1155836</v>
      </c>
      <c r="I25" s="6">
        <v>1150056</v>
      </c>
      <c r="J25" s="6">
        <f t="shared" si="0"/>
        <v>-5780</v>
      </c>
    </row>
    <row r="26" spans="2:10" s="10" customFormat="1" ht="26.4" x14ac:dyDescent="0.3">
      <c r="B26" s="42" t="s">
        <v>52</v>
      </c>
      <c r="C26" s="43"/>
      <c r="D26" s="27" t="s">
        <v>53</v>
      </c>
      <c r="E26" s="39" t="s">
        <v>67</v>
      </c>
      <c r="F26" s="40"/>
      <c r="G26" s="41"/>
      <c r="H26" s="6">
        <v>14375277</v>
      </c>
      <c r="I26" s="6">
        <v>14303386</v>
      </c>
      <c r="J26" s="6">
        <f t="shared" si="0"/>
        <v>-71891</v>
      </c>
    </row>
    <row r="27" spans="2:10" s="10" customFormat="1" ht="22.5" customHeight="1" x14ac:dyDescent="0.3">
      <c r="B27" s="42" t="s">
        <v>52</v>
      </c>
      <c r="C27" s="43"/>
      <c r="D27" s="27" t="s">
        <v>53</v>
      </c>
      <c r="E27" s="39" t="s">
        <v>68</v>
      </c>
      <c r="F27" s="40"/>
      <c r="G27" s="41"/>
      <c r="H27" s="6">
        <v>20655216</v>
      </c>
      <c r="I27" s="6">
        <v>20554704</v>
      </c>
      <c r="J27" s="6">
        <f t="shared" si="0"/>
        <v>-100512</v>
      </c>
    </row>
    <row r="28" spans="2:10" s="10" customFormat="1" ht="66.75" customHeight="1" x14ac:dyDescent="0.3">
      <c r="B28" s="42"/>
      <c r="C28" s="43"/>
      <c r="D28" s="27"/>
      <c r="E28" s="39" t="s">
        <v>87</v>
      </c>
      <c r="F28" s="40"/>
      <c r="G28" s="41"/>
      <c r="H28" s="6"/>
      <c r="I28" s="6">
        <v>268445216</v>
      </c>
      <c r="J28" s="6">
        <f t="shared" si="0"/>
        <v>268445216</v>
      </c>
    </row>
    <row r="29" spans="2:10" s="10" customFormat="1" ht="65.25" customHeight="1" x14ac:dyDescent="0.3">
      <c r="B29" s="42"/>
      <c r="C29" s="43"/>
      <c r="D29" s="27"/>
      <c r="E29" s="39" t="s">
        <v>88</v>
      </c>
      <c r="F29" s="40"/>
      <c r="G29" s="41"/>
      <c r="H29" s="6"/>
      <c r="I29" s="6">
        <v>36706176</v>
      </c>
      <c r="J29" s="6">
        <f t="shared" si="0"/>
        <v>36706176</v>
      </c>
    </row>
    <row r="30" spans="2:10" s="10" customFormat="1" ht="59.25" customHeight="1" x14ac:dyDescent="0.3">
      <c r="B30" s="42"/>
      <c r="C30" s="43"/>
      <c r="D30" s="27"/>
      <c r="E30" s="39" t="s">
        <v>89</v>
      </c>
      <c r="F30" s="40"/>
      <c r="G30" s="41"/>
      <c r="H30" s="6"/>
      <c r="I30" s="6">
        <v>21921120</v>
      </c>
      <c r="J30" s="6">
        <f t="shared" si="0"/>
        <v>21921120</v>
      </c>
    </row>
    <row r="31" spans="2:10" s="10" customFormat="1" ht="45.75" customHeight="1" x14ac:dyDescent="0.3">
      <c r="B31" s="42"/>
      <c r="C31" s="43"/>
      <c r="D31" s="27"/>
      <c r="E31" s="39" t="s">
        <v>90</v>
      </c>
      <c r="F31" s="40"/>
      <c r="G31" s="41"/>
      <c r="H31" s="6"/>
      <c r="I31" s="6">
        <v>3425302.8</v>
      </c>
      <c r="J31" s="6">
        <f t="shared" si="0"/>
        <v>3425302.8</v>
      </c>
    </row>
    <row r="32" spans="2:10" s="10" customFormat="1" ht="47.25" customHeight="1" x14ac:dyDescent="0.3">
      <c r="B32" s="42"/>
      <c r="C32" s="43"/>
      <c r="D32" s="27"/>
      <c r="E32" s="69" t="s">
        <v>91</v>
      </c>
      <c r="F32" s="70"/>
      <c r="G32" s="71"/>
      <c r="H32" s="6"/>
      <c r="I32" s="6">
        <v>6456500</v>
      </c>
      <c r="J32" s="6">
        <f t="shared" si="0"/>
        <v>6456500</v>
      </c>
    </row>
    <row r="33" spans="2:11" s="10" customFormat="1" ht="33.75" customHeight="1" x14ac:dyDescent="0.3">
      <c r="B33" s="42"/>
      <c r="C33" s="43"/>
      <c r="D33" s="27"/>
      <c r="E33" s="69" t="s">
        <v>92</v>
      </c>
      <c r="F33" s="70"/>
      <c r="G33" s="71"/>
      <c r="H33" s="6"/>
      <c r="I33" s="6">
        <v>20167000</v>
      </c>
      <c r="J33" s="6">
        <f t="shared" si="0"/>
        <v>20167000</v>
      </c>
    </row>
    <row r="34" spans="2:11" s="10" customFormat="1" ht="30.75" customHeight="1" x14ac:dyDescent="0.3">
      <c r="B34" s="42" t="s">
        <v>52</v>
      </c>
      <c r="C34" s="43"/>
      <c r="D34" s="27" t="s">
        <v>53</v>
      </c>
      <c r="E34" s="50" t="s">
        <v>83</v>
      </c>
      <c r="F34" s="50"/>
      <c r="G34" s="51"/>
      <c r="H34" s="6">
        <v>867554347</v>
      </c>
      <c r="I34" s="6">
        <v>893621717.51155639</v>
      </c>
      <c r="J34" s="6">
        <f>+I34-H34</f>
        <v>26067370.511556387</v>
      </c>
    </row>
    <row r="35" spans="2:11" s="10" customFormat="1" ht="30.75" customHeight="1" x14ac:dyDescent="0.3">
      <c r="B35" s="42" t="s">
        <v>52</v>
      </c>
      <c r="C35" s="43"/>
      <c r="D35" s="27" t="s">
        <v>53</v>
      </c>
      <c r="E35" s="72" t="s">
        <v>86</v>
      </c>
      <c r="F35" s="50"/>
      <c r="G35" s="51"/>
      <c r="H35" s="6">
        <v>32299119</v>
      </c>
      <c r="I35" s="6">
        <v>33269609.736096665</v>
      </c>
      <c r="J35" s="6">
        <f>+I35-H35</f>
        <v>970490.73609666526</v>
      </c>
    </row>
    <row r="36" spans="2:11" s="10" customFormat="1" ht="30.75" customHeight="1" x14ac:dyDescent="0.3">
      <c r="B36" s="42" t="s">
        <v>52</v>
      </c>
      <c r="C36" s="43"/>
      <c r="D36" s="27" t="s">
        <v>53</v>
      </c>
      <c r="E36" s="72" t="s">
        <v>85</v>
      </c>
      <c r="F36" s="50"/>
      <c r="G36" s="51"/>
      <c r="H36" s="6">
        <v>161495597</v>
      </c>
      <c r="I36" s="6">
        <v>166348048.68048334</v>
      </c>
      <c r="J36" s="6">
        <f>+I36-H36</f>
        <v>4852451.6804833412</v>
      </c>
    </row>
    <row r="37" spans="2:11" s="10" customFormat="1" ht="27" customHeight="1" x14ac:dyDescent="0.3">
      <c r="B37" s="42" t="s">
        <v>52</v>
      </c>
      <c r="C37" s="43"/>
      <c r="D37" s="27" t="s">
        <v>53</v>
      </c>
      <c r="E37" s="50" t="s">
        <v>71</v>
      </c>
      <c r="F37" s="50"/>
      <c r="G37" s="51"/>
      <c r="H37" s="6">
        <f>+[1]PMA!$F$50</f>
        <v>23593541</v>
      </c>
      <c r="I37" s="6">
        <v>23475573</v>
      </c>
      <c r="J37" s="6">
        <f>+I37-H37</f>
        <v>-117968</v>
      </c>
    </row>
    <row r="38" spans="2:11" s="10" customFormat="1" ht="24" customHeight="1" x14ac:dyDescent="0.3">
      <c r="B38" s="42" t="s">
        <v>52</v>
      </c>
      <c r="C38" s="43"/>
      <c r="D38" s="27" t="s">
        <v>53</v>
      </c>
      <c r="E38" s="50" t="s">
        <v>72</v>
      </c>
      <c r="F38" s="50"/>
      <c r="G38" s="51"/>
      <c r="H38" s="6">
        <f>+[1]PMT!$H$30</f>
        <v>35546642</v>
      </c>
      <c r="I38" s="6">
        <v>35368909</v>
      </c>
      <c r="J38" s="6">
        <f t="shared" si="0"/>
        <v>-177733</v>
      </c>
    </row>
    <row r="39" spans="2:11" s="10" customFormat="1" ht="30.75" customHeight="1" x14ac:dyDescent="0.3">
      <c r="B39" s="42" t="s">
        <v>52</v>
      </c>
      <c r="C39" s="43"/>
      <c r="D39" s="27" t="s">
        <v>53</v>
      </c>
      <c r="E39" s="50" t="s">
        <v>69</v>
      </c>
      <c r="F39" s="50"/>
      <c r="G39" s="51"/>
      <c r="H39" s="6">
        <f>+'[1]PAPSO OBRA'!$F$29</f>
        <v>6498750</v>
      </c>
      <c r="I39" s="6">
        <v>6466256</v>
      </c>
      <c r="J39" s="6">
        <f t="shared" si="0"/>
        <v>-32494</v>
      </c>
    </row>
    <row r="40" spans="2:11" s="10" customFormat="1" ht="24.75" customHeight="1" x14ac:dyDescent="0.3">
      <c r="B40" s="42" t="s">
        <v>52</v>
      </c>
      <c r="C40" s="43"/>
      <c r="D40" s="27" t="s">
        <v>53</v>
      </c>
      <c r="E40" s="50" t="s">
        <v>70</v>
      </c>
      <c r="F40" s="50"/>
      <c r="G40" s="51"/>
      <c r="H40" s="6">
        <v>5076552</v>
      </c>
      <c r="I40" s="6">
        <v>5051169</v>
      </c>
      <c r="J40" s="6">
        <f t="shared" si="0"/>
        <v>-25383</v>
      </c>
    </row>
    <row r="41" spans="2:11" s="10" customFormat="1" ht="30.75" customHeight="1" x14ac:dyDescent="0.3">
      <c r="B41" s="42" t="s">
        <v>52</v>
      </c>
      <c r="C41" s="43"/>
      <c r="D41" s="27" t="s">
        <v>53</v>
      </c>
      <c r="E41" s="72" t="s">
        <v>84</v>
      </c>
      <c r="F41" s="50"/>
      <c r="G41" s="51"/>
      <c r="H41" s="6">
        <v>432909509</v>
      </c>
      <c r="I41" s="6">
        <f>+H41</f>
        <v>432909509</v>
      </c>
      <c r="J41" s="6">
        <f t="shared" si="0"/>
        <v>0</v>
      </c>
    </row>
    <row r="42" spans="2:11" s="10" customFormat="1" ht="30.75" customHeight="1" x14ac:dyDescent="0.3">
      <c r="B42" s="33"/>
      <c r="C42" s="36"/>
      <c r="D42" s="37"/>
      <c r="E42" s="34"/>
      <c r="F42" s="34"/>
      <c r="G42" s="35"/>
      <c r="H42" s="6"/>
      <c r="I42" s="6"/>
      <c r="J42" s="6"/>
    </row>
    <row r="43" spans="2:11" s="10" customFormat="1" ht="13.2" x14ac:dyDescent="0.3">
      <c r="B43" s="90" t="s">
        <v>4</v>
      </c>
      <c r="C43" s="91"/>
      <c r="D43" s="91"/>
      <c r="E43" s="91"/>
      <c r="F43" s="91"/>
      <c r="G43" s="92"/>
      <c r="H43" s="13">
        <f>SUM(H10:H41)</f>
        <v>4794885997</v>
      </c>
      <c r="I43" s="30">
        <f>SUM(I10:I41)</f>
        <v>4923471765.6978025</v>
      </c>
      <c r="J43" s="6">
        <f>+I43-H43</f>
        <v>128585768.69780254</v>
      </c>
    </row>
    <row r="45" spans="2:11" s="10" customFormat="1" ht="13.2" x14ac:dyDescent="0.3">
      <c r="K45" s="31"/>
    </row>
    <row r="46" spans="2:11" s="10" customFormat="1" ht="13.2" x14ac:dyDescent="0.3">
      <c r="H46" s="31"/>
    </row>
    <row r="47" spans="2:11" s="10" customFormat="1" ht="16.5" customHeight="1" x14ac:dyDescent="0.3">
      <c r="B47" s="59" t="s">
        <v>13</v>
      </c>
      <c r="C47" s="60"/>
      <c r="D47" s="60"/>
      <c r="E47" s="60"/>
      <c r="F47" s="60"/>
      <c r="G47" s="60"/>
      <c r="H47" s="60"/>
      <c r="I47" s="60"/>
      <c r="J47" s="61"/>
    </row>
    <row r="48" spans="2:11" s="10" customFormat="1" ht="16.5" customHeight="1" x14ac:dyDescent="0.3">
      <c r="B48" s="94" t="s">
        <v>14</v>
      </c>
      <c r="C48" s="94"/>
      <c r="D48" s="94"/>
      <c r="E48" s="94" t="s">
        <v>15</v>
      </c>
      <c r="F48" s="94"/>
      <c r="G48" s="94"/>
      <c r="H48" s="66" t="s">
        <v>16</v>
      </c>
      <c r="I48" s="66"/>
      <c r="J48" s="66"/>
    </row>
    <row r="49" spans="2:10" s="10" customFormat="1" ht="13.2" x14ac:dyDescent="0.3">
      <c r="B49" s="95"/>
      <c r="C49" s="95"/>
      <c r="D49" s="95"/>
      <c r="E49" s="93"/>
      <c r="F49" s="93"/>
      <c r="G49" s="93"/>
      <c r="H49" s="93"/>
      <c r="I49" s="93"/>
      <c r="J49" s="93"/>
    </row>
    <row r="50" spans="2:10" s="10" customFormat="1" ht="13.2" x14ac:dyDescent="0.3"/>
    <row r="51" spans="2:10" s="10" customFormat="1" ht="13.2" x14ac:dyDescent="0.3"/>
    <row r="52" spans="2:10" s="10" customFormat="1" ht="13.2" x14ac:dyDescent="0.3">
      <c r="B52" s="59" t="s">
        <v>17</v>
      </c>
      <c r="C52" s="60"/>
      <c r="D52" s="60"/>
      <c r="E52" s="60"/>
      <c r="F52" s="60"/>
      <c r="G52" s="60"/>
      <c r="H52" s="60"/>
      <c r="I52" s="60"/>
      <c r="J52" s="61"/>
    </row>
    <row r="53" spans="2:10" s="10" customFormat="1" ht="13.2" x14ac:dyDescent="0.3">
      <c r="B53" s="59" t="s">
        <v>18</v>
      </c>
      <c r="C53" s="60"/>
      <c r="D53" s="60"/>
      <c r="E53" s="60"/>
      <c r="F53" s="60"/>
      <c r="G53" s="60"/>
      <c r="H53" s="60"/>
      <c r="I53" s="60"/>
      <c r="J53" s="61"/>
    </row>
    <row r="54" spans="2:10" s="10" customFormat="1" ht="22.8" x14ac:dyDescent="0.3">
      <c r="B54" s="14" t="s">
        <v>19</v>
      </c>
      <c r="C54" s="67" t="s">
        <v>20</v>
      </c>
      <c r="D54" s="68"/>
      <c r="E54" s="15" t="s">
        <v>21</v>
      </c>
      <c r="F54" s="11" t="s">
        <v>22</v>
      </c>
      <c r="G54" s="16" t="s">
        <v>23</v>
      </c>
      <c r="H54" s="11" t="s">
        <v>24</v>
      </c>
      <c r="I54" s="12" t="s">
        <v>25</v>
      </c>
      <c r="J54" s="12" t="s">
        <v>26</v>
      </c>
    </row>
    <row r="55" spans="2:10" s="10" customFormat="1" ht="36.75" customHeight="1" x14ac:dyDescent="0.3">
      <c r="B55" s="29" t="s">
        <v>52</v>
      </c>
      <c r="C55" s="63" t="s">
        <v>53</v>
      </c>
      <c r="D55" s="64"/>
      <c r="E55" s="18"/>
      <c r="F55" s="18" t="s">
        <v>73</v>
      </c>
      <c r="G55" s="18">
        <v>2021</v>
      </c>
      <c r="H55" s="19">
        <v>2792</v>
      </c>
      <c r="I55" s="19"/>
      <c r="J55" s="19"/>
    </row>
    <row r="56" spans="2:10" s="10" customFormat="1" ht="14.25" customHeight="1" x14ac:dyDescent="0.3">
      <c r="B56" s="17"/>
      <c r="C56" s="63"/>
      <c r="D56" s="64"/>
      <c r="E56" s="18"/>
      <c r="F56" s="18"/>
      <c r="G56" s="18"/>
      <c r="H56" s="19"/>
      <c r="I56" s="19"/>
      <c r="J56" s="19">
        <f>I56-H56</f>
        <v>0</v>
      </c>
    </row>
    <row r="57" spans="2:10" s="10" customFormat="1" ht="13.2" x14ac:dyDescent="0.3">
      <c r="B57" s="17"/>
      <c r="C57" s="95"/>
      <c r="D57" s="95"/>
      <c r="E57" s="18"/>
      <c r="F57" s="18"/>
      <c r="G57" s="18"/>
      <c r="H57" s="19"/>
      <c r="I57" s="19"/>
      <c r="J57" s="19">
        <f>I57-H57</f>
        <v>0</v>
      </c>
    </row>
    <row r="58" spans="2:10" s="10" customFormat="1" ht="13.2" x14ac:dyDescent="0.3">
      <c r="B58" s="20"/>
      <c r="C58" s="21"/>
      <c r="D58" s="21"/>
      <c r="E58" s="20"/>
      <c r="F58" s="20"/>
      <c r="G58" s="20"/>
      <c r="H58" s="22"/>
      <c r="I58" s="22"/>
      <c r="J58" s="22"/>
    </row>
    <row r="59" spans="2:10" s="10" customFormat="1" ht="13.2" x14ac:dyDescent="0.3"/>
    <row r="60" spans="2:10" s="10" customFormat="1" ht="26.25" customHeight="1" x14ac:dyDescent="0.3">
      <c r="B60" s="59" t="s">
        <v>27</v>
      </c>
      <c r="C60" s="60"/>
      <c r="D60" s="60"/>
      <c r="E60" s="60"/>
      <c r="F60" s="60"/>
      <c r="G60" s="60"/>
      <c r="H60" s="60"/>
      <c r="I60" s="60"/>
      <c r="J60" s="61"/>
    </row>
    <row r="61" spans="2:10" s="10" customFormat="1" ht="13.2" x14ac:dyDescent="0.3">
      <c r="B61" s="59" t="s">
        <v>28</v>
      </c>
      <c r="C61" s="60"/>
      <c r="D61" s="60"/>
      <c r="E61" s="60"/>
      <c r="F61" s="60"/>
      <c r="G61" s="60"/>
      <c r="H61" s="60"/>
      <c r="I61" s="60"/>
      <c r="J61" s="61"/>
    </row>
    <row r="62" spans="2:10" s="10" customFormat="1" ht="13.2" x14ac:dyDescent="0.3">
      <c r="B62" s="59" t="s">
        <v>29</v>
      </c>
      <c r="C62" s="60"/>
      <c r="D62" s="60"/>
      <c r="E62" s="60"/>
      <c r="F62" s="60"/>
      <c r="G62" s="60"/>
      <c r="H62" s="60"/>
      <c r="I62" s="60"/>
      <c r="J62" s="61"/>
    </row>
    <row r="63" spans="2:10" s="10" customFormat="1" ht="13.2" x14ac:dyDescent="0.3">
      <c r="B63" s="23" t="s">
        <v>36</v>
      </c>
      <c r="C63" s="67" t="s">
        <v>37</v>
      </c>
      <c r="D63" s="68"/>
      <c r="E63" s="94" t="s">
        <v>38</v>
      </c>
      <c r="F63" s="94"/>
      <c r="G63" s="11" t="s">
        <v>23</v>
      </c>
      <c r="H63" s="11" t="s">
        <v>39</v>
      </c>
      <c r="I63" s="12" t="s">
        <v>40</v>
      </c>
      <c r="J63" s="12" t="s">
        <v>41</v>
      </c>
    </row>
    <row r="64" spans="2:10" s="10" customFormat="1" ht="29.25" customHeight="1" x14ac:dyDescent="0.3">
      <c r="B64" s="18" t="s">
        <v>75</v>
      </c>
      <c r="C64" s="63" t="s">
        <v>76</v>
      </c>
      <c r="D64" s="64"/>
      <c r="E64" s="98" t="s">
        <v>82</v>
      </c>
      <c r="F64" s="98"/>
      <c r="G64" s="24">
        <v>2021</v>
      </c>
      <c r="H64" s="32">
        <v>3662000000</v>
      </c>
      <c r="I64" s="32">
        <v>0</v>
      </c>
      <c r="J64" s="32">
        <v>0</v>
      </c>
    </row>
    <row r="65" spans="2:10" s="10" customFormat="1" ht="13.2" x14ac:dyDescent="0.3">
      <c r="B65" s="18" t="s">
        <v>77</v>
      </c>
      <c r="C65" s="63" t="s">
        <v>78</v>
      </c>
      <c r="D65" s="64"/>
      <c r="E65" s="95" t="s">
        <v>79</v>
      </c>
      <c r="F65" s="95"/>
      <c r="G65" s="24">
        <v>2021</v>
      </c>
      <c r="H65" s="32">
        <v>1132885997</v>
      </c>
      <c r="I65" s="32">
        <v>0</v>
      </c>
      <c r="J65" s="32">
        <v>0</v>
      </c>
    </row>
    <row r="66" spans="2:10" s="10" customFormat="1" ht="30.75" customHeight="1" x14ac:dyDescent="0.3">
      <c r="B66" s="18" t="s">
        <v>75</v>
      </c>
      <c r="C66" s="63" t="s">
        <v>76</v>
      </c>
      <c r="D66" s="64"/>
      <c r="E66" s="42" t="s">
        <v>81</v>
      </c>
      <c r="F66" s="43"/>
      <c r="G66" s="24">
        <v>2022</v>
      </c>
      <c r="H66" s="32">
        <v>0</v>
      </c>
      <c r="I66" s="32">
        <v>128585768</v>
      </c>
      <c r="J66" s="32">
        <f t="shared" ref="J66" si="1">I66-H66</f>
        <v>128585768</v>
      </c>
    </row>
    <row r="67" spans="2:10" s="10" customFormat="1" ht="13.2" x14ac:dyDescent="0.3">
      <c r="B67" s="67" t="s">
        <v>4</v>
      </c>
      <c r="C67" s="81"/>
      <c r="D67" s="81"/>
      <c r="E67" s="81"/>
      <c r="F67" s="81"/>
      <c r="G67" s="68"/>
      <c r="H67" s="30">
        <f>SUM(H64:H66)</f>
        <v>4794885997</v>
      </c>
      <c r="I67" s="30">
        <f>SUM(I64:I66)</f>
        <v>128585768</v>
      </c>
      <c r="J67" s="32">
        <f>+H67+I67</f>
        <v>4923471765</v>
      </c>
    </row>
    <row r="68" spans="2:10" ht="6.75" customHeight="1" x14ac:dyDescent="0.25"/>
    <row r="69" spans="2:10" ht="16.5" customHeight="1" x14ac:dyDescent="0.25">
      <c r="B69" s="65" t="s">
        <v>30</v>
      </c>
      <c r="C69" s="65"/>
      <c r="D69" s="65"/>
      <c r="E69" s="65"/>
      <c r="F69" s="65"/>
      <c r="G69" s="65"/>
      <c r="H69" s="65"/>
      <c r="I69" s="65"/>
      <c r="J69" s="65"/>
    </row>
    <row r="70" spans="2:10" ht="30.75" customHeight="1" x14ac:dyDescent="0.25">
      <c r="B70" s="96" t="s">
        <v>31</v>
      </c>
      <c r="C70" s="66" t="s">
        <v>32</v>
      </c>
      <c r="D70" s="66"/>
      <c r="E70" s="66" t="s">
        <v>33</v>
      </c>
      <c r="F70" s="66"/>
      <c r="G70" s="66" t="s">
        <v>34</v>
      </c>
      <c r="H70" s="66"/>
      <c r="I70" s="66" t="s">
        <v>35</v>
      </c>
      <c r="J70" s="66"/>
    </row>
    <row r="71" spans="2:10" x14ac:dyDescent="0.25">
      <c r="B71" s="97"/>
      <c r="C71" s="77">
        <v>4794885997</v>
      </c>
      <c r="D71" s="77"/>
      <c r="E71" s="77">
        <v>4923471765</v>
      </c>
      <c r="F71" s="77"/>
      <c r="G71" s="78">
        <f>E71-C71</f>
        <v>128585768</v>
      </c>
      <c r="H71" s="78"/>
      <c r="I71" s="79">
        <f>IFERROR((E71/C71)-1,0)</f>
        <v>2.6817273253306073E-2</v>
      </c>
      <c r="J71" s="79"/>
    </row>
    <row r="72" spans="2:10" x14ac:dyDescent="0.25">
      <c r="E72" s="28"/>
      <c r="G72" s="28"/>
      <c r="H72" s="28"/>
    </row>
    <row r="74" spans="2:10" ht="16.5" customHeight="1" x14ac:dyDescent="0.25">
      <c r="B74" s="59" t="s">
        <v>42</v>
      </c>
      <c r="C74" s="60"/>
      <c r="D74" s="60"/>
      <c r="E74" s="60"/>
      <c r="F74" s="60"/>
      <c r="G74" s="60"/>
      <c r="H74" s="60"/>
      <c r="I74" s="60"/>
      <c r="J74" s="61"/>
    </row>
    <row r="75" spans="2:10" ht="14.4" x14ac:dyDescent="0.25">
      <c r="B75" s="62" t="s">
        <v>43</v>
      </c>
      <c r="C75" s="62"/>
      <c r="D75" s="7" t="s">
        <v>44</v>
      </c>
      <c r="E75" s="62" t="s">
        <v>45</v>
      </c>
      <c r="F75" s="62"/>
      <c r="G75" s="62"/>
      <c r="H75" s="62" t="s">
        <v>44</v>
      </c>
      <c r="I75" s="62"/>
      <c r="J75" s="62"/>
    </row>
    <row r="76" spans="2:10" x14ac:dyDescent="0.25">
      <c r="B76" s="38" t="s">
        <v>49</v>
      </c>
      <c r="C76" s="38"/>
      <c r="D76" s="8" t="s">
        <v>49</v>
      </c>
      <c r="E76" s="58" t="s">
        <v>49</v>
      </c>
      <c r="F76" s="58"/>
      <c r="G76" s="58"/>
      <c r="H76" s="58" t="s">
        <v>49</v>
      </c>
      <c r="I76" s="58"/>
      <c r="J76" s="58"/>
    </row>
    <row r="81" spans="2:10" x14ac:dyDescent="0.25">
      <c r="B81" s="73" t="s">
        <v>80</v>
      </c>
      <c r="C81" s="73"/>
      <c r="D81" s="73"/>
      <c r="E81" s="73"/>
      <c r="F81" s="73"/>
      <c r="G81" s="73"/>
      <c r="H81" s="73"/>
      <c r="I81" s="73"/>
      <c r="J81" s="73"/>
    </row>
    <row r="82" spans="2:10" x14ac:dyDescent="0.25">
      <c r="B82" s="89" t="s">
        <v>74</v>
      </c>
      <c r="C82" s="89"/>
      <c r="D82" s="89"/>
      <c r="E82" s="89"/>
      <c r="F82" s="89"/>
      <c r="G82" s="89"/>
      <c r="H82" s="89"/>
      <c r="I82" s="89"/>
      <c r="J82" s="89"/>
    </row>
  </sheetData>
  <mergeCells count="119">
    <mergeCell ref="B82:J82"/>
    <mergeCell ref="B43:G43"/>
    <mergeCell ref="B47:J47"/>
    <mergeCell ref="E49:G49"/>
    <mergeCell ref="B48:D48"/>
    <mergeCell ref="B49:D49"/>
    <mergeCell ref="C57:D57"/>
    <mergeCell ref="B60:J60"/>
    <mergeCell ref="C54:D54"/>
    <mergeCell ref="C55:D55"/>
    <mergeCell ref="C56:D56"/>
    <mergeCell ref="B70:B71"/>
    <mergeCell ref="E65:F65"/>
    <mergeCell ref="E66:F66"/>
    <mergeCell ref="B67:G67"/>
    <mergeCell ref="C65:D65"/>
    <mergeCell ref="B81:J81"/>
    <mergeCell ref="E64:F64"/>
    <mergeCell ref="H48:J48"/>
    <mergeCell ref="H49:J49"/>
    <mergeCell ref="E48:G48"/>
    <mergeCell ref="B61:J61"/>
    <mergeCell ref="B62:J62"/>
    <mergeCell ref="E63:F63"/>
    <mergeCell ref="B1:J1"/>
    <mergeCell ref="B4:C4"/>
    <mergeCell ref="D4:F4"/>
    <mergeCell ref="B6:J6"/>
    <mergeCell ref="B7:J7"/>
    <mergeCell ref="C71:D71"/>
    <mergeCell ref="E71:F71"/>
    <mergeCell ref="G71:H71"/>
    <mergeCell ref="I71:J71"/>
    <mergeCell ref="B13:C13"/>
    <mergeCell ref="E13:G13"/>
    <mergeCell ref="E14:G14"/>
    <mergeCell ref="E15:G15"/>
    <mergeCell ref="E16:G16"/>
    <mergeCell ref="E17:G17"/>
    <mergeCell ref="B9:C9"/>
    <mergeCell ref="E9:G9"/>
    <mergeCell ref="E11:G11"/>
    <mergeCell ref="B12:C12"/>
    <mergeCell ref="E12:G12"/>
    <mergeCell ref="E10:G10"/>
    <mergeCell ref="B8:J8"/>
    <mergeCell ref="B52:J52"/>
    <mergeCell ref="B53:J53"/>
    <mergeCell ref="C63:D63"/>
    <mergeCell ref="E20:G20"/>
    <mergeCell ref="E21:G21"/>
    <mergeCell ref="E22:G22"/>
    <mergeCell ref="E23:G23"/>
    <mergeCell ref="E24:G24"/>
    <mergeCell ref="E25:G25"/>
    <mergeCell ref="E26:G26"/>
    <mergeCell ref="E27:G27"/>
    <mergeCell ref="E39:G39"/>
    <mergeCell ref="B41:C41"/>
    <mergeCell ref="B20:C20"/>
    <mergeCell ref="B21:C21"/>
    <mergeCell ref="B22:C22"/>
    <mergeCell ref="E33:G33"/>
    <mergeCell ref="E41:G41"/>
    <mergeCell ref="E35:G35"/>
    <mergeCell ref="E36:G36"/>
    <mergeCell ref="E37:G37"/>
    <mergeCell ref="E40:G40"/>
    <mergeCell ref="E32:G32"/>
    <mergeCell ref="B33:C33"/>
    <mergeCell ref="B23:C23"/>
    <mergeCell ref="G4:I4"/>
    <mergeCell ref="E3:J3"/>
    <mergeCell ref="B19:C19"/>
    <mergeCell ref="E76:G76"/>
    <mergeCell ref="H76:J76"/>
    <mergeCell ref="B74:J74"/>
    <mergeCell ref="B75:C75"/>
    <mergeCell ref="E75:G75"/>
    <mergeCell ref="H75:J75"/>
    <mergeCell ref="C64:D64"/>
    <mergeCell ref="B69:J69"/>
    <mergeCell ref="C66:D66"/>
    <mergeCell ref="C70:D70"/>
    <mergeCell ref="E70:F70"/>
    <mergeCell ref="G70:H70"/>
    <mergeCell ref="I70:J70"/>
    <mergeCell ref="B24:C24"/>
    <mergeCell ref="B25:C25"/>
    <mergeCell ref="B26:C26"/>
    <mergeCell ref="B28:C28"/>
    <mergeCell ref="B29:C29"/>
    <mergeCell ref="B30:C30"/>
    <mergeCell ref="B31:C31"/>
    <mergeCell ref="B32:C32"/>
    <mergeCell ref="B76:C76"/>
    <mergeCell ref="E18:G18"/>
    <mergeCell ref="E19:G19"/>
    <mergeCell ref="B39:C39"/>
    <mergeCell ref="B40:C40"/>
    <mergeCell ref="B10:C11"/>
    <mergeCell ref="D10:D11"/>
    <mergeCell ref="B37:C37"/>
    <mergeCell ref="B38:C38"/>
    <mergeCell ref="B27:C27"/>
    <mergeCell ref="B34:C34"/>
    <mergeCell ref="B35:C35"/>
    <mergeCell ref="B36:C36"/>
    <mergeCell ref="E38:G38"/>
    <mergeCell ref="E34:G34"/>
    <mergeCell ref="B14:C14"/>
    <mergeCell ref="B15:C15"/>
    <mergeCell ref="B16:C16"/>
    <mergeCell ref="B17:C17"/>
    <mergeCell ref="B18:C18"/>
    <mergeCell ref="E28:G28"/>
    <mergeCell ref="E29:G29"/>
    <mergeCell ref="E30:G30"/>
    <mergeCell ref="E31:G31"/>
  </mergeCells>
  <pageMargins left="0.7" right="0.7" top="0.75" bottom="0.75" header="0.3" footer="0.3"/>
  <pageSetup scale="3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Duque G</dc:creator>
  <cp:lastModifiedBy>JOSE LEANDRO PESTANA CHAVERRA</cp:lastModifiedBy>
  <cp:lastPrinted>2022-08-17T00:29:23Z</cp:lastPrinted>
  <dcterms:created xsi:type="dcterms:W3CDTF">2021-12-16T14:56:56Z</dcterms:created>
  <dcterms:modified xsi:type="dcterms:W3CDTF">2022-08-18T16:08:45Z</dcterms:modified>
</cp:coreProperties>
</file>